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director\data\bse\"/>
    </mc:Choice>
  </mc:AlternateContent>
  <bookViews>
    <workbookView xWindow="0" yWindow="0" windowWidth="16457" windowHeight="5991" activeTab="3"/>
  </bookViews>
  <sheets>
    <sheet name="Adjust_age" sheetId="5" r:id="rId1"/>
    <sheet name="ASR" sheetId="2" r:id="rId2"/>
    <sheet name="standardPop" sheetId="6" r:id="rId3"/>
    <sheet name="inciden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6" l="1"/>
  <c r="E6" i="6"/>
  <c r="E15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B22" i="6" l="1"/>
  <c r="G18" i="5"/>
  <c r="C18" i="5"/>
  <c r="G10" i="5"/>
  <c r="C10" i="5"/>
  <c r="B9" i="5" l="1"/>
  <c r="E17" i="5"/>
  <c r="C17" i="5"/>
  <c r="B17" i="5"/>
  <c r="F16" i="5"/>
  <c r="D16" i="5"/>
  <c r="G16" i="5" s="1"/>
  <c r="F15" i="5"/>
  <c r="D15" i="5"/>
  <c r="G15" i="5" s="1"/>
  <c r="F14" i="5"/>
  <c r="D14" i="5"/>
  <c r="G14" i="5" s="1"/>
  <c r="E9" i="5"/>
  <c r="C9" i="5"/>
  <c r="F8" i="5"/>
  <c r="D8" i="5"/>
  <c r="G8" i="5" s="1"/>
  <c r="F7" i="5"/>
  <c r="D7" i="5"/>
  <c r="G7" i="5" s="1"/>
  <c r="F6" i="5"/>
  <c r="D6" i="5"/>
  <c r="E24" i="4"/>
  <c r="C24" i="4"/>
  <c r="F23" i="4"/>
  <c r="D23" i="4"/>
  <c r="G23" i="4" s="1"/>
  <c r="G22" i="4"/>
  <c r="F22" i="4"/>
  <c r="D22" i="4"/>
  <c r="F21" i="4"/>
  <c r="D21" i="4"/>
  <c r="G21" i="4" s="1"/>
  <c r="F20" i="4"/>
  <c r="D20" i="4"/>
  <c r="G20" i="4" s="1"/>
  <c r="C19" i="4"/>
  <c r="F19" i="4" s="1"/>
  <c r="B19" i="4"/>
  <c r="D19" i="4" s="1"/>
  <c r="G19" i="4" s="1"/>
  <c r="F18" i="4"/>
  <c r="D18" i="4"/>
  <c r="G18" i="4" s="1"/>
  <c r="F17" i="4"/>
  <c r="D17" i="4"/>
  <c r="G17" i="4" s="1"/>
  <c r="F16" i="4"/>
  <c r="D16" i="4"/>
  <c r="G16" i="4" s="1"/>
  <c r="G15" i="4"/>
  <c r="F15" i="4"/>
  <c r="D15" i="4"/>
  <c r="F14" i="4"/>
  <c r="D14" i="4"/>
  <c r="G14" i="4" s="1"/>
  <c r="F13" i="4"/>
  <c r="D13" i="4"/>
  <c r="G13" i="4" s="1"/>
  <c r="G12" i="4"/>
  <c r="F12" i="4"/>
  <c r="D12" i="4"/>
  <c r="F11" i="4"/>
  <c r="D11" i="4"/>
  <c r="G11" i="4" s="1"/>
  <c r="F10" i="4"/>
  <c r="D10" i="4"/>
  <c r="G10" i="4" s="1"/>
  <c r="F9" i="4"/>
  <c r="D9" i="4"/>
  <c r="G9" i="4" s="1"/>
  <c r="F8" i="4"/>
  <c r="D8" i="4"/>
  <c r="G8" i="4" s="1"/>
  <c r="G7" i="4"/>
  <c r="F7" i="4"/>
  <c r="D7" i="4"/>
  <c r="F6" i="4"/>
  <c r="D6" i="4"/>
  <c r="G6" i="4" s="1"/>
  <c r="F5" i="4"/>
  <c r="D5" i="4"/>
  <c r="G5" i="4" s="1"/>
  <c r="E24" i="2"/>
  <c r="C24" i="2"/>
  <c r="F23" i="2"/>
  <c r="D23" i="2"/>
  <c r="G23" i="2" s="1"/>
  <c r="F22" i="2"/>
  <c r="D22" i="2"/>
  <c r="G22" i="2" s="1"/>
  <c r="F21" i="2"/>
  <c r="D21" i="2"/>
  <c r="G21" i="2" s="1"/>
  <c r="F20" i="2"/>
  <c r="D20" i="2"/>
  <c r="G20" i="2" s="1"/>
  <c r="F19" i="2"/>
  <c r="D19" i="2"/>
  <c r="G19" i="2" s="1"/>
  <c r="G18" i="2"/>
  <c r="F18" i="2"/>
  <c r="D18" i="2"/>
  <c r="F17" i="2"/>
  <c r="D17" i="2"/>
  <c r="G17" i="2" s="1"/>
  <c r="F16" i="2"/>
  <c r="D16" i="2"/>
  <c r="G16" i="2" s="1"/>
  <c r="F15" i="2"/>
  <c r="D15" i="2"/>
  <c r="G15" i="2" s="1"/>
  <c r="F14" i="2"/>
  <c r="D14" i="2"/>
  <c r="G14" i="2" s="1"/>
  <c r="F13" i="2"/>
  <c r="D13" i="2"/>
  <c r="G13" i="2" s="1"/>
  <c r="F12" i="2"/>
  <c r="D12" i="2"/>
  <c r="G12" i="2" s="1"/>
  <c r="F11" i="2"/>
  <c r="D11" i="2"/>
  <c r="G11" i="2" s="1"/>
  <c r="F10" i="2"/>
  <c r="D10" i="2"/>
  <c r="G10" i="2" s="1"/>
  <c r="F9" i="2"/>
  <c r="D9" i="2"/>
  <c r="G9" i="2" s="1"/>
  <c r="F8" i="2"/>
  <c r="D8" i="2"/>
  <c r="G8" i="2" s="1"/>
  <c r="F7" i="2"/>
  <c r="D7" i="2"/>
  <c r="G7" i="2" s="1"/>
  <c r="F6" i="2"/>
  <c r="D6" i="2"/>
  <c r="G6" i="2" s="1"/>
  <c r="F5" i="2"/>
  <c r="D5" i="2"/>
  <c r="G5" i="2" s="1"/>
  <c r="B18" i="5" l="1"/>
  <c r="B10" i="5"/>
  <c r="G17" i="5"/>
  <c r="F17" i="5"/>
  <c r="F9" i="5"/>
  <c r="G6" i="5"/>
  <c r="G9" i="5" s="1"/>
  <c r="F24" i="2"/>
  <c r="G24" i="4"/>
  <c r="G25" i="4" s="1"/>
  <c r="F24" i="4"/>
  <c r="B24" i="4"/>
  <c r="C25" i="4" s="1"/>
  <c r="G24" i="2"/>
  <c r="B24" i="2"/>
  <c r="C25" i="2" s="1"/>
  <c r="F10" i="5" l="1"/>
  <c r="F18" i="5"/>
  <c r="G25" i="2"/>
</calcChain>
</file>

<file path=xl/sharedStrings.xml><?xml version="1.0" encoding="utf-8"?>
<sst xmlns="http://schemas.openxmlformats.org/spreadsheetml/2006/main" count="143" uniqueCount="51">
  <si>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</si>
  <si>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</si>
  <si>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</si>
  <si>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</si>
  <si>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</si>
  <si>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</si>
  <si>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</si>
  <si>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</si>
  <si>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</si>
  <si>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</si>
  <si>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</si>
  <si>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</si>
  <si>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</si>
  <si>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</si>
  <si>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</si>
  <si>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5-9</t>
  </si>
  <si>
    <t>10-14</t>
  </si>
  <si>
    <t>1-4</t>
  </si>
  <si>
    <t>0</t>
  </si>
  <si>
    <t>total</t>
  </si>
  <si>
    <t>Age specific rate</t>
  </si>
  <si>
    <t>Population</t>
  </si>
  <si>
    <t>New Cases</t>
  </si>
  <si>
    <t>WHO Standard Population</t>
  </si>
  <si>
    <t>ASR</t>
  </si>
  <si>
    <t>Age Group</t>
  </si>
  <si>
    <t>Adjusted Cases</t>
  </si>
  <si>
    <t>Crude incidence  rate /แสน/ปี</t>
  </si>
  <si>
    <t>Standard Pop to be used</t>
  </si>
  <si>
    <t>ปี</t>
  </si>
  <si>
    <t>Crude and Aged Standardized Incidence Rate (ใส่ข้อมูลได้เฉพาะ Cell สีเหลือง)</t>
  </si>
  <si>
    <t>ระยะเวลา</t>
  </si>
  <si>
    <t>คน</t>
  </si>
  <si>
    <t>ชื่อโครงการ</t>
  </si>
  <si>
    <t>หน่วยต่อประชากร</t>
  </si>
  <si>
    <t>สืบสานพระราชปณิธานสมเด็จย่าต้านภัยมะเร็งเต้านม</t>
  </si>
  <si>
    <t>0-14</t>
  </si>
  <si>
    <t>15-59</t>
  </si>
  <si>
    <t>&gt;=60 ปี</t>
  </si>
  <si>
    <t>Area 1</t>
  </si>
  <si>
    <t>Area 2</t>
  </si>
  <si>
    <t>Crude incidence</t>
  </si>
  <si>
    <t>B</t>
  </si>
  <si>
    <t>C</t>
  </si>
  <si>
    <t>D=C/B</t>
  </si>
  <si>
    <t>E</t>
  </si>
  <si>
    <t>F</t>
  </si>
  <si>
    <t>WHO Standard Population 2020-2025</t>
  </si>
  <si>
    <t>G=D*F</t>
  </si>
  <si>
    <t>%</t>
  </si>
  <si>
    <t>Accumulate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</si>
</sst>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-* #,##0_-;\-* #,##0_-;_-* &quot;-&quot;??_-;_-@_-"/>
    <numFmt numFmtId="188" formatCode="###0"/>
    <numFmt numFmtId="189" formatCode="_-* #,##0.00000_-;\-* #,##0.00000_-;_-* &quot;-&quot;??_-;_-@_-"/>
    <numFmt numFmtId="190" formatCode="0.0"/>
    <numFmt numFmtId="191" formatCode="#,##0.0"/>
    <numFmt numFmtId="192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</font>
    <font>
      <sz val="12"/>
      <color theme="1"/>
      <name val="Cordia New"/>
      <family val="2"/>
    </font>
    <font>
      <sz val="12"/>
      <color rgb="FF000000"/>
      <name val="Cordia New"/>
      <family val="2"/>
    </font>
    <font>
      <sz val="12"/>
      <color indexed="8"/>
      <name val="Cordia New"/>
      <family val="2"/>
    </font>
    <font>
      <b/>
      <sz val="14"/>
      <color rgb="FF000000"/>
      <name val="Cordia New"/>
      <family val="2"/>
    </font>
    <font>
      <b/>
      <sz val="14"/>
      <color theme="1"/>
      <name val="Cordia New"/>
      <family val="2"/>
    </font>
    <font>
      <b/>
      <sz val="12"/>
      <color theme="1"/>
      <name val="Cordia New"/>
      <family val="2"/>
    </font>
    <font>
      <b/>
      <sz val="12"/>
      <color rgb="FFFF0000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1" xfId="0" quotePrefix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" fontId="4" fillId="0" borderId="1" xfId="0" quotePrefix="1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89" fontId="3" fillId="0" borderId="1" xfId="0" applyNumberFormat="1" applyFont="1" applyBorder="1"/>
    <xf numFmtId="43" fontId="3" fillId="0" borderId="1" xfId="0" applyNumberFormat="1" applyFon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9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87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87" fontId="3" fillId="3" borderId="1" xfId="1" applyNumberFormat="1" applyFont="1" applyFill="1" applyBorder="1" applyProtection="1">
      <protection locked="0"/>
    </xf>
    <xf numFmtId="188" fontId="5" fillId="3" borderId="1" xfId="2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191" fontId="3" fillId="2" borderId="1" xfId="0" applyNumberFormat="1" applyFont="1" applyFill="1" applyBorder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7" fillId="0" borderId="0" xfId="0" applyFont="1" applyAlignment="1"/>
    <xf numFmtId="0" fontId="7" fillId="3" borderId="4" xfId="0" applyFont="1" applyFill="1" applyBorder="1" applyAlignment="1" applyProtection="1">
      <alignment horizontal="center"/>
      <protection locked="0"/>
    </xf>
    <xf numFmtId="187" fontId="7" fillId="3" borderId="4" xfId="1" applyNumberFormat="1" applyFont="1" applyFill="1" applyBorder="1" applyAlignment="1" applyProtection="1">
      <protection locked="0"/>
    </xf>
    <xf numFmtId="0" fontId="7" fillId="0" borderId="0" xfId="0" applyFont="1" applyFill="1" applyBorder="1" applyAlignment="1">
      <alignment horizontal="center"/>
    </xf>
    <xf numFmtId="187" fontId="7" fillId="3" borderId="1" xfId="1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192" fontId="3" fillId="4" borderId="1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7" fontId="9" fillId="0" borderId="0" xfId="1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10" fontId="3" fillId="0" borderId="1" xfId="3" applyNumberFormat="1" applyFont="1" applyBorder="1"/>
    <xf numFmtId="10" fontId="3" fillId="0" borderId="1" xfId="0" applyNumberFormat="1" applyFont="1" applyBorder="1"/>
    <xf numFmtId="10" fontId="3" fillId="3" borderId="1" xfId="0" applyNumberFormat="1" applyFont="1" applyFill="1" applyBorder="1"/>
    <xf numFmtId="9" fontId="3" fillId="2" borderId="1" xfId="0" applyNumberFormat="1" applyFont="1" applyFill="1" applyBorder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Normal_Sheet1" xfId="2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9" workbookViewId="0">
      <selection activeCell="E20" sqref="E20"/>
    </sheetView>
  </sheetViews>
  <sheetFormatPr defaultRowHeight="18.45" x14ac:dyDescent="0.75"/>
  <cols>
    <col min="1" max="1" width="10.42578125" style="1" customWidth="1"/>
    <col min="2" max="2" width="10.35546875" style="1" bestFit="1" customWidth="1"/>
    <col min="3" max="3" width="9.35546875" style="1" bestFit="1" customWidth="1"/>
    <col min="4" max="4" width="9.140625" style="1"/>
    <col min="5" max="6" width="10.92578125" style="1" customWidth="1"/>
    <col min="7" max="16384" width="9.140625" style="1"/>
  </cols>
  <sheetData>
    <row r="1" spans="1:7" ht="20.6" x14ac:dyDescent="0.75">
      <c r="A1" s="48" t="s">
        <v>30</v>
      </c>
      <c r="B1" s="48"/>
      <c r="C1" s="48"/>
      <c r="D1" s="48"/>
      <c r="E1" s="48"/>
      <c r="F1" s="48"/>
      <c r="G1" s="48"/>
    </row>
    <row r="2" spans="1:7" ht="20.6" x14ac:dyDescent="0.75">
      <c r="A2" s="24" t="s">
        <v>33</v>
      </c>
      <c r="B2" s="49" t="s">
        <v>35</v>
      </c>
      <c r="C2" s="49"/>
      <c r="D2" s="49"/>
      <c r="E2" s="49"/>
      <c r="F2" s="49"/>
      <c r="G2" s="49"/>
    </row>
    <row r="3" spans="1:7" ht="20.6" x14ac:dyDescent="0.75">
      <c r="A3" s="48" t="s">
        <v>34</v>
      </c>
      <c r="B3" s="48"/>
      <c r="C3" s="32">
        <v>100000</v>
      </c>
      <c r="D3" s="25" t="s">
        <v>32</v>
      </c>
      <c r="E3" s="24" t="s">
        <v>31</v>
      </c>
      <c r="F3" s="18">
        <v>1</v>
      </c>
      <c r="G3" s="24" t="s">
        <v>29</v>
      </c>
    </row>
    <row r="4" spans="1:7" ht="20.6" x14ac:dyDescent="0.75">
      <c r="A4" s="31" t="s">
        <v>39</v>
      </c>
      <c r="B4" s="38" t="s">
        <v>42</v>
      </c>
      <c r="C4" s="39" t="s">
        <v>43</v>
      </c>
      <c r="D4" s="38" t="s">
        <v>44</v>
      </c>
      <c r="E4" s="38" t="s">
        <v>45</v>
      </c>
      <c r="F4" s="40" t="s">
        <v>46</v>
      </c>
      <c r="G4" s="38" t="s">
        <v>48</v>
      </c>
    </row>
    <row r="5" spans="1:7" ht="41.15" x14ac:dyDescent="0.75">
      <c r="A5" s="13" t="s">
        <v>25</v>
      </c>
      <c r="B5" s="14" t="s">
        <v>21</v>
      </c>
      <c r="C5" s="15" t="s">
        <v>22</v>
      </c>
      <c r="D5" s="15" t="s">
        <v>20</v>
      </c>
      <c r="E5" s="20" t="s">
        <v>23</v>
      </c>
      <c r="F5" s="20" t="s">
        <v>28</v>
      </c>
      <c r="G5" s="15" t="s">
        <v>26</v>
      </c>
    </row>
    <row r="6" spans="1:7" x14ac:dyDescent="0.75">
      <c r="A6" s="2" t="s">
        <v>36</v>
      </c>
      <c r="B6" s="16">
        <v>50000</v>
      </c>
      <c r="C6" s="16">
        <v>100</v>
      </c>
      <c r="D6" s="6">
        <f>IF(B6=0,0,C6/B6)</f>
        <v>2E-3</v>
      </c>
      <c r="E6" s="3">
        <v>26139</v>
      </c>
      <c r="F6" s="3">
        <f>IF(C6=0,0,E6)</f>
        <v>26139</v>
      </c>
      <c r="G6" s="7">
        <f>D6*E6</f>
        <v>52.277999999999999</v>
      </c>
    </row>
    <row r="7" spans="1:7" x14ac:dyDescent="0.75">
      <c r="A7" s="2" t="s">
        <v>37</v>
      </c>
      <c r="B7" s="16">
        <v>200000</v>
      </c>
      <c r="C7" s="16">
        <v>200</v>
      </c>
      <c r="D7" s="6">
        <f>IF(B7=0,0,C7/B7)</f>
        <v>1E-3</v>
      </c>
      <c r="E7" s="3">
        <v>61920.7</v>
      </c>
      <c r="F7" s="3">
        <f>IF(C7=0,0,E7)</f>
        <v>61920.7</v>
      </c>
      <c r="G7" s="7">
        <f>D7*E7</f>
        <v>61.920699999999997</v>
      </c>
    </row>
    <row r="8" spans="1:7" x14ac:dyDescent="0.75">
      <c r="A8" s="4" t="s">
        <v>38</v>
      </c>
      <c r="B8" s="16">
        <v>50000</v>
      </c>
      <c r="C8" s="16">
        <v>100</v>
      </c>
      <c r="D8" s="6">
        <f>IF(B8=0,0,C8/B8)</f>
        <v>2E-3</v>
      </c>
      <c r="E8" s="3">
        <v>11940.1</v>
      </c>
      <c r="F8" s="3">
        <f>IF(C8=0,0,E8)</f>
        <v>11940.1</v>
      </c>
      <c r="G8" s="7">
        <f>D8*E8</f>
        <v>23.880200000000002</v>
      </c>
    </row>
    <row r="9" spans="1:7" x14ac:dyDescent="0.75">
      <c r="A9" s="8" t="s">
        <v>19</v>
      </c>
      <c r="B9" s="9">
        <f>SUM(B6:B8)</f>
        <v>300000</v>
      </c>
      <c r="C9" s="9">
        <f>SUM(C6:C8)</f>
        <v>400</v>
      </c>
      <c r="D9" s="8"/>
      <c r="E9" s="9">
        <f>SUM(E6:E8)</f>
        <v>99999.8</v>
      </c>
      <c r="F9" s="9">
        <f>SUM(F6:F8)</f>
        <v>99999.8</v>
      </c>
      <c r="G9" s="21">
        <f>SUM(G6:G8)</f>
        <v>138.0789</v>
      </c>
    </row>
    <row r="10" spans="1:7" x14ac:dyDescent="0.75">
      <c r="A10" s="33" t="s">
        <v>41</v>
      </c>
      <c r="B10" s="37">
        <f>C9*$C$3/(B9*$F$3)</f>
        <v>133.33333333333334</v>
      </c>
      <c r="C10" s="34" t="str">
        <f>CONCATENATE("/",$C$3)</f>
        <v>/100000</v>
      </c>
      <c r="D10" s="35"/>
      <c r="E10" s="36" t="s">
        <v>24</v>
      </c>
      <c r="F10" s="37">
        <f>G9*$C$3/(F9*$F$3)</f>
        <v>138.07917615835231</v>
      </c>
      <c r="G10" s="34" t="str">
        <f>CONCATENATE("/",$C$3)</f>
        <v>/100000</v>
      </c>
    </row>
    <row r="12" spans="1:7" ht="20.6" x14ac:dyDescent="0.75">
      <c r="A12" s="31" t="s">
        <v>40</v>
      </c>
      <c r="B12" s="38" t="s">
        <v>42</v>
      </c>
      <c r="C12" s="39" t="s">
        <v>43</v>
      </c>
      <c r="D12" s="38" t="s">
        <v>44</v>
      </c>
      <c r="E12" s="38" t="s">
        <v>45</v>
      </c>
      <c r="F12" s="40" t="s">
        <v>46</v>
      </c>
      <c r="G12" s="38" t="s">
        <v>48</v>
      </c>
    </row>
    <row r="13" spans="1:7" ht="41.15" x14ac:dyDescent="0.75">
      <c r="A13" s="13" t="s">
        <v>25</v>
      </c>
      <c r="B13" s="14" t="s">
        <v>21</v>
      </c>
      <c r="C13" s="15" t="s">
        <v>22</v>
      </c>
      <c r="D13" s="15" t="s">
        <v>20</v>
      </c>
      <c r="E13" s="20" t="s">
        <v>23</v>
      </c>
      <c r="F13" s="20" t="s">
        <v>28</v>
      </c>
      <c r="G13" s="15" t="s">
        <v>26</v>
      </c>
    </row>
    <row r="14" spans="1:7" x14ac:dyDescent="0.75">
      <c r="A14" s="2" t="s">
        <v>36</v>
      </c>
      <c r="B14" s="16">
        <v>25000</v>
      </c>
      <c r="C14" s="16">
        <v>50</v>
      </c>
      <c r="D14" s="6">
        <f>IF(B14=0,0,C14/B14)</f>
        <v>2E-3</v>
      </c>
      <c r="E14" s="3">
        <v>26139</v>
      </c>
      <c r="F14" s="3">
        <f>IF(C14=0,0,E14)</f>
        <v>26139</v>
      </c>
      <c r="G14" s="7">
        <f>D14*E14</f>
        <v>52.277999999999999</v>
      </c>
    </row>
    <row r="15" spans="1:7" x14ac:dyDescent="0.75">
      <c r="A15" s="2" t="s">
        <v>37</v>
      </c>
      <c r="B15" s="16">
        <v>210000</v>
      </c>
      <c r="C15" s="16">
        <v>225</v>
      </c>
      <c r="D15" s="6">
        <f>IF(B15=0,0,C15/B15)</f>
        <v>1.0714285714285715E-3</v>
      </c>
      <c r="E15" s="3">
        <v>61920.7</v>
      </c>
      <c r="F15" s="3">
        <f>IF(C15=0,0,E15)</f>
        <v>61920.7</v>
      </c>
      <c r="G15" s="7">
        <f>D15*E15</f>
        <v>66.343607142857138</v>
      </c>
    </row>
    <row r="16" spans="1:7" x14ac:dyDescent="0.75">
      <c r="A16" s="4" t="s">
        <v>38</v>
      </c>
      <c r="B16" s="16">
        <v>65000</v>
      </c>
      <c r="C16" s="16">
        <v>125</v>
      </c>
      <c r="D16" s="6">
        <f>IF(B16=0,0,C16/B16)</f>
        <v>1.9230769230769232E-3</v>
      </c>
      <c r="E16" s="3">
        <v>11940.1</v>
      </c>
      <c r="F16" s="3">
        <f>IF(C16=0,0,E16)</f>
        <v>11940.1</v>
      </c>
      <c r="G16" s="7">
        <f>D16*E16</f>
        <v>22.961730769230773</v>
      </c>
    </row>
    <row r="17" spans="1:7" x14ac:dyDescent="0.75">
      <c r="A17" s="8" t="s">
        <v>19</v>
      </c>
      <c r="B17" s="9">
        <f>SUM(B14:B16)</f>
        <v>300000</v>
      </c>
      <c r="C17" s="9">
        <f>SUM(C14:C16)</f>
        <v>400</v>
      </c>
      <c r="D17" s="8"/>
      <c r="E17" s="9">
        <f>SUM(E14:E16)</f>
        <v>99999.8</v>
      </c>
      <c r="F17" s="9">
        <f>SUM(F14:F16)</f>
        <v>99999.8</v>
      </c>
      <c r="G17" s="21">
        <f>SUM(G14:G16)</f>
        <v>141.5833379120879</v>
      </c>
    </row>
    <row r="18" spans="1:7" x14ac:dyDescent="0.75">
      <c r="A18" s="33" t="s">
        <v>41</v>
      </c>
      <c r="B18" s="37">
        <f>C17*$C$3/(B17*$F$3)</f>
        <v>133.33333333333334</v>
      </c>
      <c r="C18" s="34" t="str">
        <f>CONCATENATE("/",$C$3)</f>
        <v>/100000</v>
      </c>
      <c r="D18" s="35"/>
      <c r="E18" s="36" t="s">
        <v>24</v>
      </c>
      <c r="F18" s="37">
        <f>G17*$C$3/(F17*$F$3)</f>
        <v>141.58362107933007</v>
      </c>
      <c r="G18" s="34" t="str">
        <f>CONCATENATE("/",$C$3)</f>
        <v>/100000</v>
      </c>
    </row>
  </sheetData>
  <sheetProtection algorithmName="SHA-512" hashValue="y1/P+adzYV8EohcajxZKD0mDwoENOTbmnyUoYQSlbmpQF2Kekcm8rgo1Unt3vnq6y4WxyL8v338/SKo9XYEw9A==" saltValue="HzMueE8JIJn/H1sHROwNOw==" spinCount="100000" sheet="1" objects="1" scenarios="1"/>
  <mergeCells count="3">
    <mergeCell ref="A1:G1"/>
    <mergeCell ref="B2:G2"/>
    <mergeCell ref="A3:B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2" sqref="B2:G2"/>
    </sheetView>
  </sheetViews>
  <sheetFormatPr defaultRowHeight="18.45" x14ac:dyDescent="0.75"/>
  <cols>
    <col min="1" max="1" width="10.42578125" style="1" customWidth="1"/>
    <col min="2" max="2" width="10.35546875" style="1" bestFit="1" customWidth="1"/>
    <col min="3" max="3" width="9.35546875" style="1" bestFit="1" customWidth="1"/>
    <col min="4" max="4" width="9.140625" style="1"/>
    <col min="5" max="6" width="10.92578125" style="1" customWidth="1"/>
    <col min="7" max="16384" width="9.140625" style="1"/>
  </cols>
  <sheetData>
    <row r="1" spans="1:7" ht="20.6" x14ac:dyDescent="0.75">
      <c r="A1" s="48" t="s">
        <v>30</v>
      </c>
      <c r="B1" s="48"/>
      <c r="C1" s="48"/>
      <c r="D1" s="48"/>
      <c r="E1" s="48"/>
      <c r="F1" s="48"/>
      <c r="G1" s="48"/>
    </row>
    <row r="2" spans="1:7" ht="20.6" x14ac:dyDescent="0.75">
      <c r="A2" s="24" t="s">
        <v>33</v>
      </c>
      <c r="B2" s="49"/>
      <c r="C2" s="49"/>
      <c r="D2" s="49"/>
      <c r="E2" s="49"/>
      <c r="F2" s="49"/>
      <c r="G2" s="49"/>
    </row>
    <row r="3" spans="1:7" ht="20.6" x14ac:dyDescent="0.75">
      <c r="A3" s="48" t="s">
        <v>34</v>
      </c>
      <c r="B3" s="48"/>
      <c r="C3" s="30"/>
      <c r="D3" s="28" t="s">
        <v>32</v>
      </c>
      <c r="E3" s="24" t="s">
        <v>31</v>
      </c>
      <c r="F3" s="29"/>
      <c r="G3" s="24" t="s">
        <v>29</v>
      </c>
    </row>
    <row r="4" spans="1:7" ht="41.15" x14ac:dyDescent="0.75">
      <c r="A4" s="26" t="s">
        <v>25</v>
      </c>
      <c r="B4" s="14" t="s">
        <v>21</v>
      </c>
      <c r="C4" s="15" t="s">
        <v>22</v>
      </c>
      <c r="D4" s="15" t="s">
        <v>20</v>
      </c>
      <c r="E4" s="20" t="s">
        <v>23</v>
      </c>
      <c r="F4" s="20" t="s">
        <v>28</v>
      </c>
      <c r="G4" s="15" t="s">
        <v>26</v>
      </c>
    </row>
    <row r="5" spans="1:7" x14ac:dyDescent="0.75">
      <c r="A5" s="2" t="s">
        <v>18</v>
      </c>
      <c r="B5" s="19"/>
      <c r="C5" s="19"/>
      <c r="D5" s="6">
        <f>IF(B5=0,0,C5/B5)</f>
        <v>0</v>
      </c>
      <c r="E5" s="3">
        <v>1822</v>
      </c>
      <c r="F5" s="3">
        <f>IF(C5=0,0,E5)</f>
        <v>0</v>
      </c>
      <c r="G5" s="7">
        <f t="shared" ref="G5:G23" si="0">D5*E5</f>
        <v>0</v>
      </c>
    </row>
    <row r="6" spans="1:7" x14ac:dyDescent="0.75">
      <c r="A6" s="2" t="s">
        <v>17</v>
      </c>
      <c r="B6" s="19"/>
      <c r="C6" s="19"/>
      <c r="D6" s="6">
        <f t="shared" ref="D6:D23" si="1">IF(B6=0,0,C6/B6)</f>
        <v>0</v>
      </c>
      <c r="E6" s="3">
        <v>7033</v>
      </c>
      <c r="F6" s="3">
        <f t="shared" ref="F6:F23" si="2">IF(C6=0,0,E6)</f>
        <v>0</v>
      </c>
      <c r="G6" s="7">
        <f t="shared" si="0"/>
        <v>0</v>
      </c>
    </row>
    <row r="7" spans="1:7" x14ac:dyDescent="0.75">
      <c r="A7" s="4" t="s">
        <v>15</v>
      </c>
      <c r="B7" s="19"/>
      <c r="C7" s="19"/>
      <c r="D7" s="6">
        <f t="shared" si="1"/>
        <v>0</v>
      </c>
      <c r="E7" s="3">
        <v>8687</v>
      </c>
      <c r="F7" s="3">
        <f t="shared" si="2"/>
        <v>0</v>
      </c>
      <c r="G7" s="7">
        <f t="shared" si="0"/>
        <v>0</v>
      </c>
    </row>
    <row r="8" spans="1:7" x14ac:dyDescent="0.75">
      <c r="A8" s="4" t="s">
        <v>16</v>
      </c>
      <c r="B8" s="19"/>
      <c r="C8" s="19"/>
      <c r="D8" s="6">
        <f t="shared" si="1"/>
        <v>0</v>
      </c>
      <c r="E8" s="3">
        <v>8597</v>
      </c>
      <c r="F8" s="3">
        <f t="shared" si="2"/>
        <v>0</v>
      </c>
      <c r="G8" s="7">
        <f t="shared" si="0"/>
        <v>0</v>
      </c>
    </row>
    <row r="9" spans="1:7" x14ac:dyDescent="0.75">
      <c r="A9" s="5" t="s">
        <v>0</v>
      </c>
      <c r="B9" s="19"/>
      <c r="C9" s="19"/>
      <c r="D9" s="6">
        <f t="shared" si="1"/>
        <v>0</v>
      </c>
      <c r="E9" s="3">
        <v>8474.1</v>
      </c>
      <c r="F9" s="3">
        <f t="shared" si="2"/>
        <v>0</v>
      </c>
      <c r="G9" s="7">
        <f t="shared" si="0"/>
        <v>0</v>
      </c>
    </row>
    <row r="10" spans="1:7" x14ac:dyDescent="0.75">
      <c r="A10" s="5" t="s">
        <v>1</v>
      </c>
      <c r="B10" s="19"/>
      <c r="C10" s="19"/>
      <c r="D10" s="6">
        <f t="shared" si="1"/>
        <v>0</v>
      </c>
      <c r="E10" s="3">
        <v>8222.1</v>
      </c>
      <c r="F10" s="3">
        <f t="shared" si="2"/>
        <v>0</v>
      </c>
      <c r="G10" s="7">
        <f t="shared" si="0"/>
        <v>0</v>
      </c>
    </row>
    <row r="11" spans="1:7" x14ac:dyDescent="0.75">
      <c r="A11" s="5" t="s">
        <v>2</v>
      </c>
      <c r="B11" s="19"/>
      <c r="C11" s="19"/>
      <c r="D11" s="6">
        <f t="shared" si="1"/>
        <v>0</v>
      </c>
      <c r="E11" s="3">
        <v>7928</v>
      </c>
      <c r="F11" s="3">
        <f t="shared" si="2"/>
        <v>0</v>
      </c>
      <c r="G11" s="7">
        <f t="shared" si="0"/>
        <v>0</v>
      </c>
    </row>
    <row r="12" spans="1:7" x14ac:dyDescent="0.75">
      <c r="A12" s="5" t="s">
        <v>3</v>
      </c>
      <c r="B12" s="16"/>
      <c r="C12" s="17"/>
      <c r="D12" s="6">
        <f t="shared" si="1"/>
        <v>0</v>
      </c>
      <c r="E12" s="3">
        <v>7605.1</v>
      </c>
      <c r="F12" s="3">
        <f t="shared" si="2"/>
        <v>0</v>
      </c>
      <c r="G12" s="7">
        <f t="shared" si="0"/>
        <v>0</v>
      </c>
    </row>
    <row r="13" spans="1:7" x14ac:dyDescent="0.75">
      <c r="A13" s="5" t="s">
        <v>4</v>
      </c>
      <c r="B13" s="16"/>
      <c r="C13" s="17"/>
      <c r="D13" s="6">
        <f t="shared" si="1"/>
        <v>0</v>
      </c>
      <c r="E13" s="3">
        <v>7145.1</v>
      </c>
      <c r="F13" s="3">
        <f t="shared" si="2"/>
        <v>0</v>
      </c>
      <c r="G13" s="7">
        <f t="shared" si="0"/>
        <v>0</v>
      </c>
    </row>
    <row r="14" spans="1:7" x14ac:dyDescent="0.75">
      <c r="A14" s="5" t="s">
        <v>5</v>
      </c>
      <c r="B14" s="16"/>
      <c r="C14" s="17"/>
      <c r="D14" s="6">
        <f t="shared" si="1"/>
        <v>0</v>
      </c>
      <c r="E14" s="3">
        <v>6590.1</v>
      </c>
      <c r="F14" s="3">
        <f t="shared" si="2"/>
        <v>0</v>
      </c>
      <c r="G14" s="7">
        <f t="shared" si="0"/>
        <v>0</v>
      </c>
    </row>
    <row r="15" spans="1:7" x14ac:dyDescent="0.75">
      <c r="A15" s="5" t="s">
        <v>6</v>
      </c>
      <c r="B15" s="16"/>
      <c r="C15" s="17"/>
      <c r="D15" s="6">
        <f t="shared" si="1"/>
        <v>0</v>
      </c>
      <c r="E15" s="3">
        <v>6038.1</v>
      </c>
      <c r="F15" s="3">
        <f t="shared" si="2"/>
        <v>0</v>
      </c>
      <c r="G15" s="7">
        <f t="shared" si="0"/>
        <v>0</v>
      </c>
    </row>
    <row r="16" spans="1:7" x14ac:dyDescent="0.75">
      <c r="A16" s="5" t="s">
        <v>7</v>
      </c>
      <c r="B16" s="16"/>
      <c r="C16" s="17"/>
      <c r="D16" s="6">
        <f t="shared" si="1"/>
        <v>0</v>
      </c>
      <c r="E16" s="3">
        <v>5371</v>
      </c>
      <c r="F16" s="3">
        <f t="shared" si="2"/>
        <v>0</v>
      </c>
      <c r="G16" s="7">
        <f t="shared" si="0"/>
        <v>0</v>
      </c>
    </row>
    <row r="17" spans="1:7" x14ac:dyDescent="0.75">
      <c r="A17" s="5" t="s">
        <v>8</v>
      </c>
      <c r="B17" s="16"/>
      <c r="C17" s="17"/>
      <c r="D17" s="6">
        <f t="shared" si="1"/>
        <v>0</v>
      </c>
      <c r="E17" s="3">
        <v>4547.1000000000004</v>
      </c>
      <c r="F17" s="3">
        <f t="shared" si="2"/>
        <v>0</v>
      </c>
      <c r="G17" s="7">
        <f t="shared" si="0"/>
        <v>0</v>
      </c>
    </row>
    <row r="18" spans="1:7" x14ac:dyDescent="0.75">
      <c r="A18" s="5" t="s">
        <v>9</v>
      </c>
      <c r="B18" s="16"/>
      <c r="C18" s="17"/>
      <c r="D18" s="6">
        <f t="shared" si="1"/>
        <v>0</v>
      </c>
      <c r="E18" s="3">
        <v>3723.1</v>
      </c>
      <c r="F18" s="3">
        <f t="shared" si="2"/>
        <v>0</v>
      </c>
      <c r="G18" s="7">
        <f t="shared" si="0"/>
        <v>0</v>
      </c>
    </row>
    <row r="19" spans="1:7" x14ac:dyDescent="0.75">
      <c r="A19" s="5" t="s">
        <v>10</v>
      </c>
      <c r="B19" s="16"/>
      <c r="C19" s="17"/>
      <c r="D19" s="6">
        <f t="shared" si="1"/>
        <v>0</v>
      </c>
      <c r="E19" s="3">
        <v>2955</v>
      </c>
      <c r="F19" s="3">
        <f t="shared" si="2"/>
        <v>0</v>
      </c>
      <c r="G19" s="7">
        <f t="shared" si="0"/>
        <v>0</v>
      </c>
    </row>
    <row r="20" spans="1:7" x14ac:dyDescent="0.75">
      <c r="A20" s="5" t="s">
        <v>11</v>
      </c>
      <c r="B20" s="16"/>
      <c r="C20" s="17"/>
      <c r="D20" s="6">
        <f t="shared" si="1"/>
        <v>0</v>
      </c>
      <c r="E20" s="3">
        <v>2210</v>
      </c>
      <c r="F20" s="3">
        <f t="shared" si="2"/>
        <v>0</v>
      </c>
      <c r="G20" s="7">
        <f t="shared" si="0"/>
        <v>0</v>
      </c>
    </row>
    <row r="21" spans="1:7" x14ac:dyDescent="0.75">
      <c r="A21" s="5" t="s">
        <v>12</v>
      </c>
      <c r="B21" s="16"/>
      <c r="C21" s="17"/>
      <c r="D21" s="6">
        <f t="shared" si="1"/>
        <v>0</v>
      </c>
      <c r="E21" s="3">
        <v>1515</v>
      </c>
      <c r="F21" s="3">
        <f t="shared" si="2"/>
        <v>0</v>
      </c>
      <c r="G21" s="7">
        <f t="shared" si="0"/>
        <v>0</v>
      </c>
    </row>
    <row r="22" spans="1:7" x14ac:dyDescent="0.75">
      <c r="A22" s="5" t="s">
        <v>13</v>
      </c>
      <c r="B22" s="16"/>
      <c r="C22" s="17"/>
      <c r="D22" s="6">
        <f t="shared" si="1"/>
        <v>0</v>
      </c>
      <c r="E22" s="3">
        <v>905</v>
      </c>
      <c r="F22" s="3">
        <f t="shared" si="2"/>
        <v>0</v>
      </c>
      <c r="G22" s="7">
        <f t="shared" si="0"/>
        <v>0</v>
      </c>
    </row>
    <row r="23" spans="1:7" x14ac:dyDescent="0.75">
      <c r="A23" s="5" t="s">
        <v>14</v>
      </c>
      <c r="B23" s="16"/>
      <c r="C23" s="17"/>
      <c r="D23" s="6">
        <f t="shared" si="1"/>
        <v>0</v>
      </c>
      <c r="E23" s="3">
        <v>632</v>
      </c>
      <c r="F23" s="3">
        <f t="shared" si="2"/>
        <v>0</v>
      </c>
      <c r="G23" s="7">
        <f t="shared" si="0"/>
        <v>0</v>
      </c>
    </row>
    <row r="24" spans="1:7" x14ac:dyDescent="0.75">
      <c r="A24" s="8" t="s">
        <v>19</v>
      </c>
      <c r="B24" s="9">
        <f>SUM(B5:B23)</f>
        <v>0</v>
      </c>
      <c r="C24" s="9">
        <f>SUM(C5:C23)</f>
        <v>0</v>
      </c>
      <c r="D24" s="8"/>
      <c r="E24" s="9">
        <f>SUM(E5:E23)</f>
        <v>99999.800000000017</v>
      </c>
      <c r="F24" s="9">
        <f>SUM(F5:F23)</f>
        <v>0</v>
      </c>
      <c r="G24" s="21">
        <f>SUM(G5:G23)</f>
        <v>0</v>
      </c>
    </row>
    <row r="25" spans="1:7" x14ac:dyDescent="0.75">
      <c r="A25" s="27" t="s">
        <v>27</v>
      </c>
      <c r="B25" s="11"/>
      <c r="C25" s="12" t="e">
        <f>C24*100000/(B24*F3)</f>
        <v>#DIV/0!</v>
      </c>
      <c r="D25" s="22"/>
      <c r="E25" s="23"/>
      <c r="F25" s="10" t="s">
        <v>24</v>
      </c>
      <c r="G25" s="12" t="e">
        <f>G24*100000/(F24*F3)</f>
        <v>#DIV/0!</v>
      </c>
    </row>
  </sheetData>
  <sheetProtection algorithmName="SHA-512" hashValue="1fbV1XOPSKtog/uBjgpSLv6NFewSjKRD14SUBBg3vVPMYDTPEoqXRMfANUlJQM/Sk9qwLXf+Ho/Oy20iBtmLCw==" saltValue="bS6dX7gJyFX4PoILKkj8FA==" spinCount="100000" sheet="1" objects="1" scenarios="1"/>
  <mergeCells count="3">
    <mergeCell ref="A1:G1"/>
    <mergeCell ref="B2:G2"/>
    <mergeCell ref="A3:B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6" workbookViewId="0">
      <selection activeCell="F10" sqref="F10"/>
    </sheetView>
  </sheetViews>
  <sheetFormatPr defaultRowHeight="18.45" x14ac:dyDescent="0.75"/>
  <cols>
    <col min="1" max="1" width="10.78515625" style="1" customWidth="1"/>
    <col min="2" max="2" width="11.7109375" style="1" customWidth="1"/>
    <col min="3" max="16384" width="9.140625" style="1"/>
  </cols>
  <sheetData>
    <row r="1" spans="1:5" ht="20.6" x14ac:dyDescent="0.75">
      <c r="A1" s="41" t="s">
        <v>47</v>
      </c>
      <c r="B1" s="25"/>
    </row>
    <row r="2" spans="1:5" ht="35.15" x14ac:dyDescent="0.75">
      <c r="A2" s="42" t="s">
        <v>25</v>
      </c>
      <c r="B2" s="20" t="s">
        <v>23</v>
      </c>
      <c r="C2" s="43" t="s">
        <v>49</v>
      </c>
      <c r="D2" s="43" t="s">
        <v>50</v>
      </c>
      <c r="E2" s="43"/>
    </row>
    <row r="3" spans="1:5" x14ac:dyDescent="0.75">
      <c r="A3" s="2" t="s">
        <v>18</v>
      </c>
      <c r="B3" s="3">
        <v>1822</v>
      </c>
      <c r="C3" s="44">
        <f>B3/$B$22</f>
        <v>1.8220036440072876E-2</v>
      </c>
      <c r="D3" s="45">
        <f>SUM(C3:$C$3)</f>
        <v>1.8220036440072876E-2</v>
      </c>
      <c r="E3" s="43"/>
    </row>
    <row r="4" spans="1:5" x14ac:dyDescent="0.75">
      <c r="A4" s="2" t="s">
        <v>17</v>
      </c>
      <c r="B4" s="3">
        <v>7033</v>
      </c>
      <c r="C4" s="44">
        <f t="shared" ref="C4:C22" si="0">B4/$B$22</f>
        <v>7.0330140660281315E-2</v>
      </c>
      <c r="D4" s="45">
        <f>SUM(C$3:$C4)</f>
        <v>8.8550177100354191E-2</v>
      </c>
      <c r="E4" s="43"/>
    </row>
    <row r="5" spans="1:5" x14ac:dyDescent="0.75">
      <c r="A5" s="4" t="s">
        <v>15</v>
      </c>
      <c r="B5" s="3">
        <v>8687</v>
      </c>
      <c r="C5" s="44">
        <f t="shared" si="0"/>
        <v>8.6870173740347459E-2</v>
      </c>
      <c r="D5" s="45">
        <f>SUM(C$3:$C5)</f>
        <v>0.17542035084070165</v>
      </c>
      <c r="E5" s="43"/>
    </row>
    <row r="6" spans="1:5" x14ac:dyDescent="0.75">
      <c r="A6" s="4" t="s">
        <v>16</v>
      </c>
      <c r="B6" s="3">
        <v>8597</v>
      </c>
      <c r="C6" s="44">
        <f t="shared" si="0"/>
        <v>8.597017194034387E-2</v>
      </c>
      <c r="D6" s="46">
        <f>SUM(C$3:$C6)</f>
        <v>0.26139052278104552</v>
      </c>
      <c r="E6" s="47">
        <f>D6</f>
        <v>0.26139052278104552</v>
      </c>
    </row>
    <row r="7" spans="1:5" x14ac:dyDescent="0.75">
      <c r="A7" s="5" t="s">
        <v>0</v>
      </c>
      <c r="B7" s="3">
        <v>8474.1</v>
      </c>
      <c r="C7" s="44">
        <f t="shared" si="0"/>
        <v>8.4741169482338952E-2</v>
      </c>
      <c r="D7" s="45">
        <f>SUM(C$3:$C7)</f>
        <v>0.34613169226338447</v>
      </c>
      <c r="E7" s="43"/>
    </row>
    <row r="8" spans="1:5" x14ac:dyDescent="0.75">
      <c r="A8" s="5" t="s">
        <v>1</v>
      </c>
      <c r="B8" s="3">
        <v>8222.1</v>
      </c>
      <c r="C8" s="44">
        <f t="shared" si="0"/>
        <v>8.2221164442328867E-2</v>
      </c>
      <c r="D8" s="45">
        <f>SUM(C$3:$C8)</f>
        <v>0.42835285670571333</v>
      </c>
      <c r="E8" s="43"/>
    </row>
    <row r="9" spans="1:5" x14ac:dyDescent="0.75">
      <c r="A9" s="5" t="s">
        <v>2</v>
      </c>
      <c r="B9" s="3">
        <v>7928</v>
      </c>
      <c r="C9" s="44">
        <f t="shared" si="0"/>
        <v>7.9280158560317102E-2</v>
      </c>
      <c r="D9" s="45">
        <f>SUM(C$3:$C9)</f>
        <v>0.50763301526603044</v>
      </c>
      <c r="E9" s="43"/>
    </row>
    <row r="10" spans="1:5" x14ac:dyDescent="0.75">
      <c r="A10" s="5" t="s">
        <v>3</v>
      </c>
      <c r="B10" s="3">
        <v>7605.1</v>
      </c>
      <c r="C10" s="44">
        <f t="shared" si="0"/>
        <v>7.605115210230419E-2</v>
      </c>
      <c r="D10" s="45">
        <f>SUM(C$3:$C10)</f>
        <v>0.58368416736833462</v>
      </c>
      <c r="E10" s="43"/>
    </row>
    <row r="11" spans="1:5" x14ac:dyDescent="0.75">
      <c r="A11" s="5" t="s">
        <v>4</v>
      </c>
      <c r="B11" s="3">
        <v>7145.1</v>
      </c>
      <c r="C11" s="44">
        <f t="shared" si="0"/>
        <v>7.1451142902285797E-2</v>
      </c>
      <c r="D11" s="45">
        <f>SUM(C$3:$C11)</f>
        <v>0.65513531027062044</v>
      </c>
      <c r="E11" s="43"/>
    </row>
    <row r="12" spans="1:5" x14ac:dyDescent="0.75">
      <c r="A12" s="5" t="s">
        <v>5</v>
      </c>
      <c r="B12" s="3">
        <v>6590.1</v>
      </c>
      <c r="C12" s="44">
        <f t="shared" si="0"/>
        <v>6.5901131802263591E-2</v>
      </c>
      <c r="D12" s="45">
        <f>SUM(C$3:$C12)</f>
        <v>0.72103644207288409</v>
      </c>
      <c r="E12" s="43"/>
    </row>
    <row r="13" spans="1:5" x14ac:dyDescent="0.75">
      <c r="A13" s="5" t="s">
        <v>6</v>
      </c>
      <c r="B13" s="3">
        <v>6038.1</v>
      </c>
      <c r="C13" s="44">
        <f t="shared" si="0"/>
        <v>6.0381120762241516E-2</v>
      </c>
      <c r="D13" s="45">
        <f>SUM(C$3:$C13)</f>
        <v>0.78141756283512565</v>
      </c>
      <c r="E13" s="43"/>
    </row>
    <row r="14" spans="1:5" x14ac:dyDescent="0.75">
      <c r="A14" s="5" t="s">
        <v>7</v>
      </c>
      <c r="B14" s="3">
        <v>5371</v>
      </c>
      <c r="C14" s="44">
        <f t="shared" si="0"/>
        <v>5.3710107420214828E-2</v>
      </c>
      <c r="D14" s="45">
        <f>SUM(C$3:$C14)</f>
        <v>0.83512767025534052</v>
      </c>
      <c r="E14" s="43"/>
    </row>
    <row r="15" spans="1:5" x14ac:dyDescent="0.75">
      <c r="A15" s="5" t="s">
        <v>8</v>
      </c>
      <c r="B15" s="3">
        <v>4547.1000000000004</v>
      </c>
      <c r="C15" s="44">
        <f t="shared" si="0"/>
        <v>4.547109094218188E-2</v>
      </c>
      <c r="D15" s="46">
        <f>SUM(C$3:$C15)</f>
        <v>0.88059876119752234</v>
      </c>
      <c r="E15" s="47">
        <f>D15-D6</f>
        <v>0.61920823841647676</v>
      </c>
    </row>
    <row r="16" spans="1:5" x14ac:dyDescent="0.75">
      <c r="A16" s="5" t="s">
        <v>9</v>
      </c>
      <c r="B16" s="3">
        <v>3723.1</v>
      </c>
      <c r="C16" s="44">
        <f t="shared" si="0"/>
        <v>3.7231074462148919E-2</v>
      </c>
      <c r="D16" s="45">
        <f>SUM(C$3:$C16)</f>
        <v>0.91782983565967124</v>
      </c>
      <c r="E16" s="43"/>
    </row>
    <row r="17" spans="1:5" x14ac:dyDescent="0.75">
      <c r="A17" s="5" t="s">
        <v>10</v>
      </c>
      <c r="B17" s="3">
        <v>2955</v>
      </c>
      <c r="C17" s="44">
        <f t="shared" si="0"/>
        <v>2.9550059100118195E-2</v>
      </c>
      <c r="D17" s="45">
        <f>SUM(C$3:$C17)</f>
        <v>0.94737989475978945</v>
      </c>
      <c r="E17" s="43"/>
    </row>
    <row r="18" spans="1:5" x14ac:dyDescent="0.75">
      <c r="A18" s="5" t="s">
        <v>11</v>
      </c>
      <c r="B18" s="3">
        <v>2210</v>
      </c>
      <c r="C18" s="44">
        <f t="shared" si="0"/>
        <v>2.2100044200088396E-2</v>
      </c>
      <c r="D18" s="45">
        <f>SUM(C$3:$C18)</f>
        <v>0.96947993895987783</v>
      </c>
      <c r="E18" s="43"/>
    </row>
    <row r="19" spans="1:5" x14ac:dyDescent="0.75">
      <c r="A19" s="5" t="s">
        <v>12</v>
      </c>
      <c r="B19" s="3">
        <v>1515</v>
      </c>
      <c r="C19" s="44">
        <f t="shared" si="0"/>
        <v>1.5150030300060598E-2</v>
      </c>
      <c r="D19" s="45">
        <f>SUM(C$3:$C19)</f>
        <v>0.9846299692599384</v>
      </c>
      <c r="E19" s="43"/>
    </row>
    <row r="20" spans="1:5" x14ac:dyDescent="0.75">
      <c r="A20" s="5" t="s">
        <v>13</v>
      </c>
      <c r="B20" s="3">
        <v>905</v>
      </c>
      <c r="C20" s="44">
        <f t="shared" si="0"/>
        <v>9.050018100036198E-3</v>
      </c>
      <c r="D20" s="45">
        <f>SUM(C$3:$C20)</f>
        <v>0.99367998735997465</v>
      </c>
      <c r="E20" s="43"/>
    </row>
    <row r="21" spans="1:5" x14ac:dyDescent="0.75">
      <c r="A21" s="5" t="s">
        <v>14</v>
      </c>
      <c r="B21" s="3">
        <v>632</v>
      </c>
      <c r="C21" s="44">
        <f t="shared" si="0"/>
        <v>6.3200126400252792E-3</v>
      </c>
      <c r="D21" s="46">
        <f>SUM(C$3:$C21)</f>
        <v>0.99999999999999989</v>
      </c>
      <c r="E21" s="47">
        <f>D21-E15</f>
        <v>0.38079176158352313</v>
      </c>
    </row>
    <row r="22" spans="1:5" x14ac:dyDescent="0.75">
      <c r="A22" s="8" t="s">
        <v>19</v>
      </c>
      <c r="B22" s="9">
        <f>SUM(B3:B21)</f>
        <v>99999.800000000017</v>
      </c>
      <c r="C22" s="44">
        <f t="shared" si="0"/>
        <v>1</v>
      </c>
      <c r="D22" s="43"/>
      <c r="E22" s="43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2" workbookViewId="0">
      <selection activeCell="C24" sqref="C24"/>
    </sheetView>
  </sheetViews>
  <sheetFormatPr defaultRowHeight="18.45" x14ac:dyDescent="0.75"/>
  <cols>
    <col min="1" max="1" width="10.42578125" style="1" customWidth="1"/>
    <col min="2" max="2" width="10.35546875" style="1" bestFit="1" customWidth="1"/>
    <col min="3" max="3" width="9.35546875" style="1" bestFit="1" customWidth="1"/>
    <col min="4" max="4" width="9.140625" style="1"/>
    <col min="5" max="6" width="10.92578125" style="1" customWidth="1"/>
    <col min="7" max="16384" width="9.140625" style="1"/>
  </cols>
  <sheetData>
    <row r="1" spans="1:7" ht="20.6" x14ac:dyDescent="0.75">
      <c r="A1" s="48" t="s">
        <v>30</v>
      </c>
      <c r="B1" s="48"/>
      <c r="C1" s="48"/>
      <c r="D1" s="48"/>
      <c r="E1" s="48"/>
      <c r="F1" s="48"/>
      <c r="G1" s="48"/>
    </row>
    <row r="2" spans="1:7" ht="20.6" x14ac:dyDescent="0.75">
      <c r="A2" s="24" t="s">
        <v>33</v>
      </c>
      <c r="B2" s="49" t="s">
        <v>35</v>
      </c>
      <c r="C2" s="49"/>
      <c r="D2" s="49"/>
      <c r="E2" s="49"/>
      <c r="F2" s="49"/>
      <c r="G2" s="49"/>
    </row>
    <row r="3" spans="1:7" ht="20.6" x14ac:dyDescent="0.75">
      <c r="A3" s="48" t="s">
        <v>34</v>
      </c>
      <c r="B3" s="48"/>
      <c r="C3" s="30">
        <v>100000</v>
      </c>
      <c r="D3" s="28" t="s">
        <v>32</v>
      </c>
      <c r="E3" s="24" t="s">
        <v>31</v>
      </c>
      <c r="F3" s="29">
        <v>5</v>
      </c>
      <c r="G3" s="24" t="s">
        <v>29</v>
      </c>
    </row>
    <row r="4" spans="1:7" ht="41.15" x14ac:dyDescent="0.75">
      <c r="A4" s="26" t="s">
        <v>25</v>
      </c>
      <c r="B4" s="14" t="s">
        <v>21</v>
      </c>
      <c r="C4" s="15" t="s">
        <v>22</v>
      </c>
      <c r="D4" s="15" t="s">
        <v>20</v>
      </c>
      <c r="E4" s="20" t="s">
        <v>23</v>
      </c>
      <c r="F4" s="20" t="s">
        <v>28</v>
      </c>
      <c r="G4" s="15" t="s">
        <v>26</v>
      </c>
    </row>
    <row r="5" spans="1:7" x14ac:dyDescent="0.75">
      <c r="A5" s="2" t="s">
        <v>18</v>
      </c>
      <c r="B5" s="19"/>
      <c r="C5" s="19">
        <v>0</v>
      </c>
      <c r="D5" s="6">
        <f>IF(B5=0,0,C5/B5)</f>
        <v>0</v>
      </c>
      <c r="E5" s="3">
        <v>1822</v>
      </c>
      <c r="F5" s="3">
        <f>IF(C5=0,0,E5)</f>
        <v>0</v>
      </c>
      <c r="G5" s="7">
        <f t="shared" ref="G5:G23" si="0">D5*E5</f>
        <v>0</v>
      </c>
    </row>
    <row r="6" spans="1:7" x14ac:dyDescent="0.75">
      <c r="A6" s="2" t="s">
        <v>17</v>
      </c>
      <c r="B6" s="19"/>
      <c r="C6" s="19">
        <v>0</v>
      </c>
      <c r="D6" s="6">
        <f t="shared" ref="D6:D23" si="1">IF(B6=0,0,C6/B6)</f>
        <v>0</v>
      </c>
      <c r="E6" s="3">
        <v>7033</v>
      </c>
      <c r="F6" s="3">
        <f t="shared" ref="F6:F23" si="2">IF(C6=0,0,E6)</f>
        <v>0</v>
      </c>
      <c r="G6" s="7">
        <f t="shared" si="0"/>
        <v>0</v>
      </c>
    </row>
    <row r="7" spans="1:7" x14ac:dyDescent="0.75">
      <c r="A7" s="4" t="s">
        <v>15</v>
      </c>
      <c r="B7" s="19"/>
      <c r="C7" s="19">
        <v>0</v>
      </c>
      <c r="D7" s="6">
        <f t="shared" si="1"/>
        <v>0</v>
      </c>
      <c r="E7" s="3">
        <v>8687</v>
      </c>
      <c r="F7" s="3">
        <f t="shared" si="2"/>
        <v>0</v>
      </c>
      <c r="G7" s="7">
        <f t="shared" si="0"/>
        <v>0</v>
      </c>
    </row>
    <row r="8" spans="1:7" x14ac:dyDescent="0.75">
      <c r="A8" s="4" t="s">
        <v>16</v>
      </c>
      <c r="B8" s="19"/>
      <c r="C8" s="19">
        <v>0</v>
      </c>
      <c r="D8" s="6">
        <f t="shared" si="1"/>
        <v>0</v>
      </c>
      <c r="E8" s="3">
        <v>8597</v>
      </c>
      <c r="F8" s="3">
        <f t="shared" si="2"/>
        <v>0</v>
      </c>
      <c r="G8" s="7">
        <f t="shared" si="0"/>
        <v>0</v>
      </c>
    </row>
    <row r="9" spans="1:7" x14ac:dyDescent="0.75">
      <c r="A9" s="5" t="s">
        <v>0</v>
      </c>
      <c r="B9" s="19"/>
      <c r="C9" s="19">
        <v>0</v>
      </c>
      <c r="D9" s="6">
        <f t="shared" si="1"/>
        <v>0</v>
      </c>
      <c r="E9" s="3">
        <v>8474.1</v>
      </c>
      <c r="F9" s="3">
        <f t="shared" si="2"/>
        <v>0</v>
      </c>
      <c r="G9" s="7">
        <f t="shared" si="0"/>
        <v>0</v>
      </c>
    </row>
    <row r="10" spans="1:7" x14ac:dyDescent="0.75">
      <c r="A10" s="5" t="s">
        <v>1</v>
      </c>
      <c r="B10" s="19"/>
      <c r="C10" s="19">
        <v>0</v>
      </c>
      <c r="D10" s="6">
        <f t="shared" si="1"/>
        <v>0</v>
      </c>
      <c r="E10" s="3">
        <v>8222.1</v>
      </c>
      <c r="F10" s="3">
        <f t="shared" si="2"/>
        <v>0</v>
      </c>
      <c r="G10" s="7">
        <f t="shared" si="0"/>
        <v>0</v>
      </c>
    </row>
    <row r="11" spans="1:7" x14ac:dyDescent="0.75">
      <c r="A11" s="5" t="s">
        <v>2</v>
      </c>
      <c r="B11" s="19"/>
      <c r="C11" s="19">
        <v>0</v>
      </c>
      <c r="D11" s="6">
        <f t="shared" si="1"/>
        <v>0</v>
      </c>
      <c r="E11" s="3">
        <v>7928</v>
      </c>
      <c r="F11" s="3">
        <f t="shared" si="2"/>
        <v>0</v>
      </c>
      <c r="G11" s="7">
        <f t="shared" si="0"/>
        <v>0</v>
      </c>
    </row>
    <row r="12" spans="1:7" x14ac:dyDescent="0.75">
      <c r="A12" s="5" t="s">
        <v>3</v>
      </c>
      <c r="B12" s="16">
        <v>292175</v>
      </c>
      <c r="C12" s="17">
        <v>46</v>
      </c>
      <c r="D12" s="6">
        <f t="shared" si="1"/>
        <v>1.5743989047659792E-4</v>
      </c>
      <c r="E12" s="3">
        <v>7605.1</v>
      </c>
      <c r="F12" s="3">
        <f t="shared" si="2"/>
        <v>7605.1</v>
      </c>
      <c r="G12" s="7">
        <f t="shared" si="0"/>
        <v>1.1973461110635748</v>
      </c>
    </row>
    <row r="13" spans="1:7" x14ac:dyDescent="0.75">
      <c r="A13" s="5" t="s">
        <v>4</v>
      </c>
      <c r="B13" s="16">
        <v>282208</v>
      </c>
      <c r="C13" s="17">
        <v>173</v>
      </c>
      <c r="D13" s="6">
        <f t="shared" si="1"/>
        <v>6.1302301848282115E-4</v>
      </c>
      <c r="E13" s="3">
        <v>7145.1</v>
      </c>
      <c r="F13" s="3">
        <f t="shared" si="2"/>
        <v>7145.1</v>
      </c>
      <c r="G13" s="7">
        <f t="shared" si="0"/>
        <v>4.3801107693616057</v>
      </c>
    </row>
    <row r="14" spans="1:7" x14ac:dyDescent="0.75">
      <c r="A14" s="5" t="s">
        <v>5</v>
      </c>
      <c r="B14" s="16">
        <v>297513</v>
      </c>
      <c r="C14" s="17">
        <v>354</v>
      </c>
      <c r="D14" s="6">
        <f t="shared" si="1"/>
        <v>1.189863972330621E-3</v>
      </c>
      <c r="E14" s="3">
        <v>6590.1</v>
      </c>
      <c r="F14" s="3">
        <f t="shared" si="2"/>
        <v>6590.1</v>
      </c>
      <c r="G14" s="7">
        <f t="shared" si="0"/>
        <v>7.8413225640560258</v>
      </c>
    </row>
    <row r="15" spans="1:7" x14ac:dyDescent="0.75">
      <c r="A15" s="5" t="s">
        <v>6</v>
      </c>
      <c r="B15" s="16">
        <v>290650</v>
      </c>
      <c r="C15" s="17">
        <v>554</v>
      </c>
      <c r="D15" s="6">
        <f t="shared" si="1"/>
        <v>1.9060725959057286E-3</v>
      </c>
      <c r="E15" s="3">
        <v>6038.1</v>
      </c>
      <c r="F15" s="3">
        <f t="shared" si="2"/>
        <v>6038.1</v>
      </c>
      <c r="G15" s="7">
        <f t="shared" si="0"/>
        <v>11.509056941338381</v>
      </c>
    </row>
    <row r="16" spans="1:7" x14ac:dyDescent="0.75">
      <c r="A16" s="5" t="s">
        <v>7</v>
      </c>
      <c r="B16" s="16">
        <v>255072</v>
      </c>
      <c r="C16" s="17">
        <v>581</v>
      </c>
      <c r="D16" s="6">
        <f t="shared" si="1"/>
        <v>2.2777882323422407E-3</v>
      </c>
      <c r="E16" s="3">
        <v>5371</v>
      </c>
      <c r="F16" s="3">
        <f t="shared" si="2"/>
        <v>5371</v>
      </c>
      <c r="G16" s="7">
        <f t="shared" si="0"/>
        <v>12.234000595910175</v>
      </c>
    </row>
    <row r="17" spans="1:7" x14ac:dyDescent="0.75">
      <c r="A17" s="5" t="s">
        <v>8</v>
      </c>
      <c r="B17" s="16">
        <v>209463</v>
      </c>
      <c r="C17" s="17">
        <v>534</v>
      </c>
      <c r="D17" s="6">
        <f t="shared" si="1"/>
        <v>2.5493762621560849E-3</v>
      </c>
      <c r="E17" s="3">
        <v>4547.1000000000004</v>
      </c>
      <c r="F17" s="3">
        <f t="shared" si="2"/>
        <v>4547.1000000000004</v>
      </c>
      <c r="G17" s="7">
        <f t="shared" si="0"/>
        <v>11.592268801649935</v>
      </c>
    </row>
    <row r="18" spans="1:7" x14ac:dyDescent="0.75">
      <c r="A18" s="5" t="s">
        <v>9</v>
      </c>
      <c r="B18" s="16">
        <v>161750</v>
      </c>
      <c r="C18" s="17">
        <v>381</v>
      </c>
      <c r="D18" s="6">
        <f t="shared" si="1"/>
        <v>2.35548686244204E-3</v>
      </c>
      <c r="E18" s="3">
        <v>3723.1</v>
      </c>
      <c r="F18" s="3">
        <f t="shared" si="2"/>
        <v>3723.1</v>
      </c>
      <c r="G18" s="7">
        <f t="shared" si="0"/>
        <v>8.7697131375579591</v>
      </c>
    </row>
    <row r="19" spans="1:7" x14ac:dyDescent="0.75">
      <c r="A19" s="5" t="s">
        <v>10</v>
      </c>
      <c r="B19" s="16">
        <f>112190+1050</f>
        <v>113240</v>
      </c>
      <c r="C19" s="17">
        <f>246+87</f>
        <v>333</v>
      </c>
      <c r="D19" s="6">
        <f t="shared" si="1"/>
        <v>2.9406570116566584E-3</v>
      </c>
      <c r="E19" s="3">
        <v>2955</v>
      </c>
      <c r="F19" s="3">
        <f t="shared" si="2"/>
        <v>2955</v>
      </c>
      <c r="G19" s="7">
        <f t="shared" si="0"/>
        <v>8.6896414694454265</v>
      </c>
    </row>
    <row r="20" spans="1:7" x14ac:dyDescent="0.75">
      <c r="A20" s="5" t="s">
        <v>11</v>
      </c>
      <c r="B20" s="16"/>
      <c r="C20" s="17">
        <v>0</v>
      </c>
      <c r="D20" s="6">
        <f t="shared" si="1"/>
        <v>0</v>
      </c>
      <c r="E20" s="3">
        <v>2210</v>
      </c>
      <c r="F20" s="3">
        <f t="shared" si="2"/>
        <v>0</v>
      </c>
      <c r="G20" s="7">
        <f t="shared" si="0"/>
        <v>0</v>
      </c>
    </row>
    <row r="21" spans="1:7" x14ac:dyDescent="0.75">
      <c r="A21" s="5" t="s">
        <v>12</v>
      </c>
      <c r="B21" s="16"/>
      <c r="C21" s="17">
        <v>0</v>
      </c>
      <c r="D21" s="6">
        <f t="shared" si="1"/>
        <v>0</v>
      </c>
      <c r="E21" s="3">
        <v>1515</v>
      </c>
      <c r="F21" s="3">
        <f t="shared" si="2"/>
        <v>0</v>
      </c>
      <c r="G21" s="7">
        <f t="shared" si="0"/>
        <v>0</v>
      </c>
    </row>
    <row r="22" spans="1:7" x14ac:dyDescent="0.75">
      <c r="A22" s="5" t="s">
        <v>13</v>
      </c>
      <c r="B22" s="16"/>
      <c r="C22" s="17">
        <v>0</v>
      </c>
      <c r="D22" s="6">
        <f t="shared" si="1"/>
        <v>0</v>
      </c>
      <c r="E22" s="3">
        <v>905</v>
      </c>
      <c r="F22" s="3">
        <f t="shared" si="2"/>
        <v>0</v>
      </c>
      <c r="G22" s="7">
        <f t="shared" si="0"/>
        <v>0</v>
      </c>
    </row>
    <row r="23" spans="1:7" x14ac:dyDescent="0.75">
      <c r="A23" s="5" t="s">
        <v>14</v>
      </c>
      <c r="B23" s="16"/>
      <c r="C23" s="17">
        <v>0</v>
      </c>
      <c r="D23" s="6">
        <f t="shared" si="1"/>
        <v>0</v>
      </c>
      <c r="E23" s="3">
        <v>632</v>
      </c>
      <c r="F23" s="3">
        <f t="shared" si="2"/>
        <v>0</v>
      </c>
      <c r="G23" s="7">
        <f t="shared" si="0"/>
        <v>0</v>
      </c>
    </row>
    <row r="24" spans="1:7" x14ac:dyDescent="0.75">
      <c r="A24" s="8" t="s">
        <v>19</v>
      </c>
      <c r="B24" s="9">
        <f>SUM(B5:B23)</f>
        <v>1902071</v>
      </c>
      <c r="C24" s="9">
        <f>SUM(C5:C23)</f>
        <v>2956</v>
      </c>
      <c r="D24" s="8"/>
      <c r="E24" s="9">
        <f>SUM(E5:E23)</f>
        <v>99999.800000000017</v>
      </c>
      <c r="F24" s="9">
        <f>SUM(F5:F23)</f>
        <v>43974.6</v>
      </c>
      <c r="G24" s="21">
        <f>SUM(G5:G23)</f>
        <v>66.213460390383091</v>
      </c>
    </row>
    <row r="25" spans="1:7" x14ac:dyDescent="0.75">
      <c r="A25" s="27" t="s">
        <v>27</v>
      </c>
      <c r="B25" s="11"/>
      <c r="C25" s="12">
        <f>C24*100000/(B24*F3)</f>
        <v>31.081910191575393</v>
      </c>
      <c r="D25" s="22"/>
      <c r="E25" s="23"/>
      <c r="F25" s="10" t="s">
        <v>24</v>
      </c>
      <c r="G25" s="12">
        <f>G24*100000/(F24*F3)</f>
        <v>30.114411678734129</v>
      </c>
    </row>
  </sheetData>
  <sheetProtection algorithmName="SHA-512" hashValue="1fbV1XOPSKtog/uBjgpSLv6NFewSjKRD14SUBBg3vVPMYDTPEoqXRMfANUlJQM/Sk9qwLXf+Ho/Oy20iBtmLCw==" saltValue="bS6dX7gJyFX4PoILKkj8FA==" spinCount="100000" sheet="1" objects="1" scenarios="1"/>
  <mergeCells count="3">
    <mergeCell ref="A1:G1"/>
    <mergeCell ref="B2:G2"/>
    <mergeCell ref="A3:B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Adjust_age</vt:lpstr>
      <vt:lpstr>ASR</vt:lpstr>
      <vt:lpstr>standardPop</vt:lpstr>
      <vt:lpstr>incidence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2020-06-29T22:35:22Z</cp:lastPrinted>
  <dcterms:created xsi:type="dcterms:W3CDTF">2020-06-25T10:19:31Z</dcterms:created>
  <dcterms:modified xsi:type="dcterms:W3CDTF">2020-07-06T09:41:36Z</dcterms:modified>
</cp:coreProperties>
</file>